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"/>
    </mc:Choice>
  </mc:AlternateContent>
  <xr:revisionPtr revIDLastSave="0" documentId="13_ncr:1_{48FC9910-7E74-45DF-AB51-338630D4BE4F}" xr6:coauthVersionLast="47" xr6:coauthVersionMax="47" xr10:uidLastSave="{00000000-0000-0000-0000-000000000000}"/>
  <bookViews>
    <workbookView xWindow="-103" yWindow="-103" windowWidth="19406" windowHeight="11486" activeTab="2" xr2:uid="{6338BA98-8BB2-4D45-AAA7-AF6FF412EA75}"/>
  </bookViews>
  <sheets>
    <sheet name="Datos" sheetId="2" r:id="rId1"/>
    <sheet name="ECONÓMICO" sheetId="1" r:id="rId2"/>
    <sheet name="FINANCIERO" sheetId="3" r:id="rId3"/>
    <sheet name="Pasivo + P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C23" i="3"/>
  <c r="B23" i="3"/>
  <c r="B4" i="4"/>
  <c r="A14" i="4"/>
  <c r="E12" i="4"/>
  <c r="E10" i="4"/>
  <c r="E9" i="4"/>
  <c r="E8" i="4"/>
  <c r="E4" i="4"/>
  <c r="E3" i="4"/>
  <c r="F13" i="3"/>
  <c r="L8" i="4"/>
  <c r="L7" i="4"/>
  <c r="I8" i="4"/>
  <c r="I7" i="4"/>
  <c r="L5" i="4"/>
  <c r="L4" i="4"/>
  <c r="L2" i="4"/>
  <c r="L6" i="4" s="1"/>
  <c r="L9" i="4" s="1"/>
  <c r="B3" i="4" s="1"/>
  <c r="I5" i="4"/>
  <c r="I4" i="4"/>
  <c r="F19" i="3"/>
  <c r="F18" i="3"/>
  <c r="F17" i="3"/>
  <c r="K24" i="3"/>
  <c r="K23" i="3"/>
  <c r="J24" i="3"/>
  <c r="J23" i="3"/>
  <c r="A19" i="3"/>
  <c r="A18" i="3"/>
  <c r="D16" i="3"/>
  <c r="E16" i="3" s="1"/>
  <c r="C15" i="3"/>
  <c r="B14" i="3"/>
  <c r="E14" i="3" s="1"/>
  <c r="K22" i="3"/>
  <c r="K21" i="3"/>
  <c r="K20" i="3"/>
  <c r="K19" i="3"/>
  <c r="J22" i="3"/>
  <c r="J21" i="3"/>
  <c r="J20" i="3"/>
  <c r="J19" i="3"/>
  <c r="A17" i="3"/>
  <c r="A16" i="3"/>
  <c r="A15" i="3"/>
  <c r="A14" i="3"/>
  <c r="E21" i="3"/>
  <c r="E20" i="3"/>
  <c r="E19" i="3"/>
  <c r="E18" i="3"/>
  <c r="E17" i="3"/>
  <c r="E13" i="3"/>
  <c r="D13" i="3"/>
  <c r="C13" i="3"/>
  <c r="B13" i="3"/>
  <c r="D9" i="3"/>
  <c r="C8" i="3"/>
  <c r="B7" i="3"/>
  <c r="B5" i="3"/>
  <c r="N4" i="3"/>
  <c r="D12" i="3"/>
  <c r="C12" i="3"/>
  <c r="B12" i="3"/>
  <c r="E12" i="3" s="1"/>
  <c r="D10" i="3"/>
  <c r="D9" i="1"/>
  <c r="C9" i="1"/>
  <c r="B9" i="1"/>
  <c r="D6" i="1"/>
  <c r="C6" i="1"/>
  <c r="B6" i="1"/>
  <c r="E6" i="1" s="1"/>
  <c r="D5" i="1"/>
  <c r="D7" i="1" s="1"/>
  <c r="C5" i="1"/>
  <c r="C7" i="1" s="1"/>
  <c r="B5" i="1"/>
  <c r="E20" i="2"/>
  <c r="E19" i="2"/>
  <c r="E14" i="2"/>
  <c r="E5" i="2"/>
  <c r="B4" i="2"/>
  <c r="E10" i="1"/>
  <c r="E5" i="4" l="1"/>
  <c r="D22" i="3"/>
  <c r="E15" i="3"/>
  <c r="C10" i="3"/>
  <c r="C22" i="3" s="1"/>
  <c r="E5" i="3"/>
  <c r="B10" i="3"/>
  <c r="D11" i="1"/>
  <c r="E9" i="1"/>
  <c r="C11" i="1"/>
  <c r="B7" i="1"/>
  <c r="E5" i="1"/>
  <c r="E10" i="3" l="1"/>
  <c r="E22" i="3" s="1"/>
  <c r="B2" i="4" s="1"/>
  <c r="B22" i="3"/>
  <c r="B11" i="1"/>
  <c r="E7" i="1"/>
  <c r="E11" i="1" s="1"/>
</calcChain>
</file>

<file path=xl/sharedStrings.xml><?xml version="1.0" encoding="utf-8"?>
<sst xmlns="http://schemas.openxmlformats.org/spreadsheetml/2006/main" count="145" uniqueCount="81">
  <si>
    <t>CONCEPTO</t>
  </si>
  <si>
    <t>MESES</t>
  </si>
  <si>
    <t>TOTAL</t>
  </si>
  <si>
    <t>Presupuesto VENTAS</t>
  </si>
  <si>
    <t>Presupuesto COSTO de VENTAS</t>
  </si>
  <si>
    <t>Contribución Marginal</t>
  </si>
  <si>
    <t>Amortizaciones</t>
  </si>
  <si>
    <t>INGRESOS</t>
  </si>
  <si>
    <t>EGRESOS</t>
  </si>
  <si>
    <t>Costos fijos</t>
  </si>
  <si>
    <t>TOTALES</t>
  </si>
  <si>
    <t>ACTIVO:</t>
  </si>
  <si>
    <t>Caja</t>
  </si>
  <si>
    <t>Mercaderías</t>
  </si>
  <si>
    <t>PASIVO+PN:</t>
  </si>
  <si>
    <t>Acreedores Varios</t>
  </si>
  <si>
    <t>Proveedores</t>
  </si>
  <si>
    <t>VENTAS</t>
  </si>
  <si>
    <t>ANTERIORES</t>
  </si>
  <si>
    <t>PRESUPUESTADAS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</si>
  <si>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</si>
  <si>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</si>
  <si>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</si>
  <si>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</si>
  <si>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</si>
  <si>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</si>
  <si>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</si>
  <si>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</si>
  <si>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Condiciones</t>
  </si>
  <si>
    <t>Margen de contribución:</t>
  </si>
  <si>
    <t>Las ventas se cobran en efectivo</t>
  </si>
  <si>
    <t>días, que son:</t>
  </si>
  <si>
    <t>meses</t>
  </si>
  <si>
    <r>
      <t xml:space="preserve">Tiempo de </t>
    </r>
    <r>
      <rPr>
        <sz val="11"/>
        <color rgb="FFFF0000"/>
        <rFont val="Aptos Narrow"/>
        <family val="2"/>
        <scheme val="minor"/>
      </rPr>
      <t>anticipación</t>
    </r>
    <r>
      <rPr>
        <sz val="11"/>
        <color theme="1"/>
        <rFont val="Aptos Narrow"/>
        <family val="2"/>
        <scheme val="minor"/>
      </rPr>
      <t xml:space="preserve"> en compras:</t>
    </r>
  </si>
  <si>
    <r>
      <t>Pago de las compras (</t>
    </r>
    <r>
      <rPr>
        <sz val="11"/>
        <color rgb="FFFF0000"/>
        <rFont val="Aptos Narrow"/>
        <family val="2"/>
        <scheme val="minor"/>
      </rPr>
      <t>demora</t>
    </r>
    <r>
      <rPr>
        <sz val="11"/>
        <color theme="1"/>
        <rFont val="Aptos Narrow"/>
        <family val="2"/>
        <scheme val="minor"/>
      </rPr>
      <t>):</t>
    </r>
  </si>
  <si>
    <t xml:space="preserve">Gastos fijos: </t>
  </si>
  <si>
    <t>Pago a ACREEDORES</t>
  </si>
  <si>
    <t>mensual</t>
  </si>
  <si>
    <t>PRESUPUESTO ECONÓMICO</t>
  </si>
  <si>
    <t>no hay amortizaciones en este ejercicio</t>
  </si>
  <si>
    <t>PRESUPUESTO FINANCIERO</t>
  </si>
  <si>
    <t>ESQUEMA FINANCIERO</t>
  </si>
  <si>
    <t>X</t>
  </si>
  <si>
    <t>X-1</t>
  </si>
  <si>
    <t>X-2</t>
  </si>
  <si>
    <t>COMPRAS</t>
  </si>
  <si>
    <t>INGRESOS ACTIVOS</t>
  </si>
  <si>
    <t>X+1</t>
  </si>
  <si>
    <t>X+2</t>
  </si>
  <si>
    <t>HOY</t>
  </si>
  <si>
    <t>ingreso del activo</t>
  </si>
  <si>
    <t>desde el ingreso del activo</t>
  </si>
  <si>
    <t>DIFERIDO</t>
  </si>
  <si>
    <t>Totales INGRESOS</t>
  </si>
  <si>
    <t>Totales EGRESOS</t>
  </si>
  <si>
    <t>VENTAS:</t>
  </si>
  <si>
    <t>las ventas se cobran 100% en el momento de la venta</t>
  </si>
  <si>
    <t>Acreedores (amortización)</t>
  </si>
  <si>
    <t>saldo anterior</t>
  </si>
  <si>
    <t xml:space="preserve">compro en </t>
  </si>
  <si>
    <t xml:space="preserve"> pago en </t>
  </si>
  <si>
    <t xml:space="preserve"> para </t>
  </si>
  <si>
    <t>ventas</t>
  </si>
  <si>
    <t>compras = 80%</t>
  </si>
  <si>
    <t>junio</t>
  </si>
  <si>
    <t>julio</t>
  </si>
  <si>
    <t>MERCADERÍAS</t>
  </si>
  <si>
    <t>esto incluye lo que voy a usar en enero y febrero</t>
  </si>
  <si>
    <t>SALDO ANTERIOS A NOV</t>
  </si>
  <si>
    <t>lo gasto en marzo, lo pago en abril</t>
  </si>
  <si>
    <t>SALDO MERCADERÍA A FINES DE MARZO</t>
  </si>
  <si>
    <t>PASIVO:</t>
  </si>
  <si>
    <t>PN:</t>
  </si>
  <si>
    <t>Capital</t>
  </si>
  <si>
    <t>resultado del ejercicio</t>
  </si>
  <si>
    <t>Pasivo+PN</t>
  </si>
  <si>
    <t>total PASIVO</t>
  </si>
  <si>
    <t>total ACTIVO</t>
  </si>
  <si>
    <t>total PATR. NETO</t>
  </si>
  <si>
    <t>PASIVO + PN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</si>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</sst>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#,##0_ ;[Red]\-#,##0\ 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  <xf numFmtId="8" fontId="0" fillId="0" borderId="21" xfId="0" applyNumberFormat="1" applyBorder="1" applyAlignment="1">
      <alignment horizontal="right" vertical="center"/>
    </xf>
    <xf numFmtId="8" fontId="0" fillId="0" borderId="22" xfId="0" applyNumberFormat="1" applyBorder="1" applyAlignment="1">
      <alignment horizontal="right" vertical="center"/>
    </xf>
    <xf numFmtId="8" fontId="0" fillId="0" borderId="23" xfId="0" applyNumberFormat="1" applyBorder="1" applyAlignment="1">
      <alignment horizontal="right" vertical="center"/>
    </xf>
    <xf numFmtId="8" fontId="0" fillId="0" borderId="11" xfId="0" applyNumberFormat="1" applyBorder="1" applyAlignment="1">
      <alignment horizontal="right" vertical="center"/>
    </xf>
    <xf numFmtId="8" fontId="0" fillId="0" borderId="17" xfId="0" applyNumberFormat="1" applyBorder="1" applyAlignment="1">
      <alignment horizontal="right" vertical="center"/>
    </xf>
    <xf numFmtId="8" fontId="0" fillId="0" borderId="18" xfId="0" applyNumberFormat="1" applyBorder="1" applyAlignment="1">
      <alignment horizontal="right" vertical="center"/>
    </xf>
    <xf numFmtId="8" fontId="0" fillId="0" borderId="19" xfId="0" applyNumberFormat="1" applyBorder="1" applyAlignment="1">
      <alignment horizontal="right" vertical="center"/>
    </xf>
    <xf numFmtId="8" fontId="0" fillId="0" borderId="30" xfId="0" applyNumberFormat="1" applyBorder="1" applyAlignment="1">
      <alignment horizontal="right" vertical="center"/>
    </xf>
    <xf numFmtId="8" fontId="0" fillId="0" borderId="31" xfId="0" applyNumberFormat="1" applyBorder="1" applyAlignment="1">
      <alignment horizontal="right" vertical="center"/>
    </xf>
    <xf numFmtId="8" fontId="0" fillId="0" borderId="32" xfId="0" applyNumberFormat="1" applyBorder="1" applyAlignment="1">
      <alignment horizontal="right" vertical="center"/>
    </xf>
    <xf numFmtId="8" fontId="0" fillId="0" borderId="33" xfId="0" applyNumberFormat="1" applyBorder="1" applyAlignment="1">
      <alignment horizontal="right" vertical="center"/>
    </xf>
    <xf numFmtId="8" fontId="0" fillId="2" borderId="0" xfId="0" applyNumberFormat="1" applyFill="1"/>
    <xf numFmtId="8" fontId="0" fillId="2" borderId="41" xfId="0" applyNumberFormat="1" applyFill="1" applyBorder="1"/>
    <xf numFmtId="9" fontId="0" fillId="0" borderId="0" xfId="0" applyNumberFormat="1"/>
    <xf numFmtId="9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6" fillId="0" borderId="29" xfId="0" applyFont="1" applyBorder="1" applyAlignment="1">
      <alignment horizontal="left" vertical="center"/>
    </xf>
    <xf numFmtId="8" fontId="0" fillId="0" borderId="42" xfId="0" applyNumberFormat="1" applyBorder="1" applyAlignment="1">
      <alignment horizontal="right" vertical="center"/>
    </xf>
    <xf numFmtId="8" fontId="0" fillId="0" borderId="43" xfId="0" applyNumberFormat="1" applyBorder="1" applyAlignment="1">
      <alignment horizontal="right" vertical="center"/>
    </xf>
    <xf numFmtId="8" fontId="0" fillId="0" borderId="44" xfId="0" applyNumberFormat="1" applyBorder="1" applyAlignment="1">
      <alignment horizontal="right" vertical="center"/>
    </xf>
    <xf numFmtId="8" fontId="0" fillId="0" borderId="8" xfId="0" applyNumberFormat="1" applyBorder="1" applyAlignment="1">
      <alignment horizontal="right" vertical="center"/>
    </xf>
    <xf numFmtId="8" fontId="0" fillId="0" borderId="12" xfId="0" applyNumberFormat="1" applyBorder="1" applyAlignment="1">
      <alignment horizontal="right" vertical="center"/>
    </xf>
    <xf numFmtId="8" fontId="0" fillId="0" borderId="13" xfId="0" applyNumberFormat="1" applyBorder="1" applyAlignment="1">
      <alignment horizontal="right" vertical="center"/>
    </xf>
    <xf numFmtId="8" fontId="0" fillId="0" borderId="14" xfId="0" applyNumberForma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8" fontId="0" fillId="0" borderId="35" xfId="0" applyNumberFormat="1" applyBorder="1" applyAlignment="1">
      <alignment horizontal="right" vertical="center"/>
    </xf>
    <xf numFmtId="8" fontId="0" fillId="0" borderId="36" xfId="0" applyNumberFormat="1" applyBorder="1" applyAlignment="1">
      <alignment horizontal="right" vertical="center"/>
    </xf>
    <xf numFmtId="8" fontId="0" fillId="0" borderId="37" xfId="0" applyNumberFormat="1" applyBorder="1" applyAlignment="1">
      <alignment horizontal="right" vertical="center"/>
    </xf>
    <xf numFmtId="8" fontId="0" fillId="0" borderId="20" xfId="0" applyNumberFormat="1" applyBorder="1" applyAlignment="1">
      <alignment horizontal="right" vertical="center"/>
    </xf>
    <xf numFmtId="0" fontId="3" fillId="0" borderId="34" xfId="0" applyFont="1" applyBorder="1" applyAlignment="1">
      <alignment horizontal="left" vertical="center"/>
    </xf>
    <xf numFmtId="8" fontId="0" fillId="0" borderId="24" xfId="0" applyNumberFormat="1" applyBorder="1" applyAlignment="1">
      <alignment horizontal="right" vertical="center"/>
    </xf>
    <xf numFmtId="8" fontId="0" fillId="0" borderId="25" xfId="0" applyNumberFormat="1" applyBorder="1" applyAlignment="1">
      <alignment horizontal="right" vertical="center"/>
    </xf>
    <xf numFmtId="8" fontId="0" fillId="0" borderId="28" xfId="0" applyNumberFormat="1" applyBorder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8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8" fontId="0" fillId="0" borderId="41" xfId="0" applyNumberFormat="1" applyBorder="1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vertical="center"/>
    </xf>
    <xf numFmtId="8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7" fillId="0" borderId="2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8" fontId="7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2783-37C3-488B-A312-FC92B32835A3}">
  <dimension ref="A1:G25"/>
  <sheetViews>
    <sheetView workbookViewId="0">
      <selection activeCell="D6" sqref="D6"/>
    </sheetView>
  </sheetViews>
  <sheetFormatPr baseColWidth="10" defaultRowHeight="14.6" x14ac:dyDescent="0.4"/>
  <cols>
    <col min="1" max="1" width="15.84375" style="16" customWidth="1"/>
    <col min="2" max="2" width="14.53515625" style="16" customWidth="1"/>
    <col min="3" max="3" width="11.07421875" style="16"/>
    <col min="4" max="4" width="18.07421875" style="16" customWidth="1"/>
    <col min="5" max="5" width="13.3046875" style="16" customWidth="1"/>
    <col min="6" max="16384" width="11.07421875" style="16"/>
  </cols>
  <sheetData>
    <row r="1" spans="1:5" x14ac:dyDescent="0.4">
      <c r="A1" s="18" t="s">
        <v>11</v>
      </c>
      <c r="D1" s="18" t="s">
        <v>14</v>
      </c>
    </row>
    <row r="2" spans="1:5" x14ac:dyDescent="0.4">
      <c r="A2" s="16" t="s">
        <v>12</v>
      </c>
      <c r="B2" s="30">
        <v>10000</v>
      </c>
      <c r="D2" s="16" t="s">
        <v>15</v>
      </c>
      <c r="E2" s="30">
        <v>10000</v>
      </c>
    </row>
    <row r="3" spans="1:5" x14ac:dyDescent="0.4">
      <c r="A3" s="16" t="s">
        <v>13</v>
      </c>
      <c r="B3" s="31">
        <v>40000</v>
      </c>
      <c r="D3" s="16" t="s">
        <v>16</v>
      </c>
      <c r="E3" s="30">
        <v>29280</v>
      </c>
    </row>
    <row r="4" spans="1:5" x14ac:dyDescent="0.4">
      <c r="B4" s="16">
        <f>SUM(B2:B3)</f>
        <v>50000</v>
      </c>
      <c r="D4" s="16" t="s">
        <v>73</v>
      </c>
      <c r="E4" s="31">
        <v>10720</v>
      </c>
    </row>
    <row r="5" spans="1:5" x14ac:dyDescent="0.4">
      <c r="D5" s="16" t="s">
        <v>75</v>
      </c>
      <c r="E5" s="16">
        <f>SUM(E2:E4)</f>
        <v>50000</v>
      </c>
    </row>
    <row r="7" spans="1:5" x14ac:dyDescent="0.4">
      <c r="A7" s="18" t="s">
        <v>17</v>
      </c>
    </row>
    <row r="8" spans="1:5" x14ac:dyDescent="0.4">
      <c r="A8" s="18" t="s">
        <v>18</v>
      </c>
      <c r="B8" s="18"/>
      <c r="C8" s="18"/>
      <c r="D8" s="18" t="s">
        <v>19</v>
      </c>
      <c r="E8" s="18"/>
    </row>
    <row r="9" spans="1:5" x14ac:dyDescent="0.4">
      <c r="A9" s="30" t="s">
        <v>20</v>
      </c>
      <c r="B9" s="30">
        <v>9000</v>
      </c>
      <c r="D9" s="30" t="s">
        <v>23</v>
      </c>
      <c r="E9" s="30">
        <v>12000</v>
      </c>
    </row>
    <row r="10" spans="1:5" x14ac:dyDescent="0.4">
      <c r="A10" s="30" t="s">
        <v>21</v>
      </c>
      <c r="B10" s="30">
        <v>10000</v>
      </c>
      <c r="D10" s="30" t="s">
        <v>24</v>
      </c>
      <c r="E10" s="30">
        <v>13000</v>
      </c>
    </row>
    <row r="11" spans="1:5" x14ac:dyDescent="0.4">
      <c r="A11" s="30" t="s">
        <v>22</v>
      </c>
      <c r="B11" s="30">
        <v>11600</v>
      </c>
      <c r="D11" s="30" t="s">
        <v>25</v>
      </c>
      <c r="E11" s="30">
        <v>14000</v>
      </c>
    </row>
    <row r="12" spans="1:5" x14ac:dyDescent="0.4">
      <c r="D12" s="30" t="s">
        <v>26</v>
      </c>
      <c r="E12" s="30">
        <v>15000</v>
      </c>
    </row>
    <row r="13" spans="1:5" x14ac:dyDescent="0.4">
      <c r="D13" s="30" t="s">
        <v>27</v>
      </c>
      <c r="E13" s="31">
        <v>16000</v>
      </c>
    </row>
    <row r="14" spans="1:5" x14ac:dyDescent="0.4">
      <c r="E14" s="16">
        <f>SUM(E9:E13)</f>
        <v>70000</v>
      </c>
    </row>
    <row r="16" spans="1:5" x14ac:dyDescent="0.4">
      <c r="A16" s="17" t="s">
        <v>28</v>
      </c>
    </row>
    <row r="17" spans="1:7" x14ac:dyDescent="0.4">
      <c r="A17" s="16" t="s">
        <v>29</v>
      </c>
      <c r="C17" s="33">
        <v>0.2</v>
      </c>
    </row>
    <row r="18" spans="1:7" x14ac:dyDescent="0.4">
      <c r="A18" s="16" t="s">
        <v>30</v>
      </c>
    </row>
    <row r="19" spans="1:7" x14ac:dyDescent="0.4">
      <c r="A19" s="16" t="s">
        <v>33</v>
      </c>
      <c r="C19" s="34">
        <v>60</v>
      </c>
      <c r="D19" s="16" t="s">
        <v>31</v>
      </c>
      <c r="E19" s="35">
        <f>+C19/30</f>
        <v>2</v>
      </c>
      <c r="F19" s="16" t="s">
        <v>32</v>
      </c>
      <c r="G19" s="16" t="s">
        <v>50</v>
      </c>
    </row>
    <row r="20" spans="1:7" x14ac:dyDescent="0.4">
      <c r="A20" s="16" t="s">
        <v>34</v>
      </c>
      <c r="C20" s="34">
        <v>90</v>
      </c>
      <c r="D20" s="16" t="s">
        <v>31</v>
      </c>
      <c r="E20" s="35">
        <f>+C20/30</f>
        <v>3</v>
      </c>
      <c r="F20" s="16" t="s">
        <v>32</v>
      </c>
      <c r="G20" s="16" t="s">
        <v>51</v>
      </c>
    </row>
    <row r="21" spans="1:7" x14ac:dyDescent="0.4">
      <c r="A21" s="16" t="s">
        <v>35</v>
      </c>
      <c r="B21" s="16" t="s">
        <v>23</v>
      </c>
      <c r="C21" s="16">
        <v>1000</v>
      </c>
    </row>
    <row r="22" spans="1:7" x14ac:dyDescent="0.4">
      <c r="B22" s="16" t="s">
        <v>24</v>
      </c>
      <c r="C22" s="16">
        <v>2000</v>
      </c>
    </row>
    <row r="23" spans="1:7" x14ac:dyDescent="0.4">
      <c r="B23" s="16" t="s">
        <v>25</v>
      </c>
      <c r="C23" s="16">
        <v>3000</v>
      </c>
    </row>
    <row r="25" spans="1:7" x14ac:dyDescent="0.4">
      <c r="A25" s="16" t="s">
        <v>36</v>
      </c>
      <c r="C25" s="32">
        <v>0.1</v>
      </c>
      <c r="D25" s="16" t="s">
        <v>37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F3D-D160-4218-BCCB-DB73E136ED29}">
  <dimension ref="A1:G11"/>
  <sheetViews>
    <sheetView workbookViewId="0">
      <selection activeCell="D14" sqref="D14"/>
    </sheetView>
  </sheetViews>
  <sheetFormatPr baseColWidth="10" defaultRowHeight="14.6" x14ac:dyDescent="0.4"/>
  <cols>
    <col min="1" max="1" width="30.3046875" style="2" customWidth="1"/>
    <col min="2" max="5" width="12.07421875" style="2" customWidth="1"/>
    <col min="6" max="16384" width="11.07421875" style="2"/>
  </cols>
  <sheetData>
    <row r="1" spans="1:7" ht="33" customHeight="1" thickBot="1" x14ac:dyDescent="0.45">
      <c r="A1" s="85" t="s">
        <v>38</v>
      </c>
      <c r="B1" s="85"/>
      <c r="C1" s="85"/>
      <c r="D1" s="85"/>
      <c r="E1" s="85"/>
    </row>
    <row r="2" spans="1:7" x14ac:dyDescent="0.4">
      <c r="A2" s="79" t="s">
        <v>0</v>
      </c>
      <c r="B2" s="76" t="s">
        <v>1</v>
      </c>
      <c r="C2" s="77"/>
      <c r="D2" s="78"/>
      <c r="E2" s="79" t="s">
        <v>2</v>
      </c>
    </row>
    <row r="3" spans="1:7" ht="15" thickBot="1" x14ac:dyDescent="0.45">
      <c r="A3" s="80"/>
      <c r="B3" s="3" t="s">
        <v>23</v>
      </c>
      <c r="C3" s="4" t="s">
        <v>24</v>
      </c>
      <c r="D3" s="5" t="s">
        <v>25</v>
      </c>
      <c r="E3" s="80"/>
    </row>
    <row r="4" spans="1:7" ht="24.55" customHeight="1" thickBot="1" x14ac:dyDescent="0.45">
      <c r="A4" s="81" t="s">
        <v>7</v>
      </c>
      <c r="B4" s="82"/>
      <c r="C4" s="82"/>
      <c r="D4" s="82"/>
      <c r="E4" s="83"/>
    </row>
    <row r="5" spans="1:7" x14ac:dyDescent="0.4">
      <c r="A5" s="11" t="s">
        <v>3</v>
      </c>
      <c r="B5" s="19">
        <f>VLOOKUP(B3,Datos!$D$9:$E$13,2,FALSE)</f>
        <v>12000</v>
      </c>
      <c r="C5" s="20">
        <f>VLOOKUP(C3,Datos!$D$9:$E$13,2,FALSE)</f>
        <v>13000</v>
      </c>
      <c r="D5" s="21">
        <f>VLOOKUP(D3,Datos!$D$9:$E$13,2,FALSE)</f>
        <v>14000</v>
      </c>
      <c r="E5" s="22">
        <f>SUM(B5:D5)</f>
        <v>39000</v>
      </c>
    </row>
    <row r="6" spans="1:7" ht="15" thickBot="1" x14ac:dyDescent="0.45">
      <c r="A6" s="13" t="s">
        <v>4</v>
      </c>
      <c r="B6" s="23">
        <f>-B5*(1-Datos!$C$17)</f>
        <v>-9600</v>
      </c>
      <c r="C6" s="24">
        <f>-C5*(1-Datos!$C$17)</f>
        <v>-10400</v>
      </c>
      <c r="D6" s="25">
        <f>-D5*(1-Datos!$C$17)</f>
        <v>-11200</v>
      </c>
      <c r="E6" s="26">
        <f>SUM(B6:D6)</f>
        <v>-31200</v>
      </c>
    </row>
    <row r="7" spans="1:7" ht="27" customHeight="1" thickBot="1" x14ac:dyDescent="0.45">
      <c r="A7" s="14" t="s">
        <v>5</v>
      </c>
      <c r="B7" s="27">
        <f>SUM(B5:B6)</f>
        <v>2400</v>
      </c>
      <c r="C7" s="28">
        <f>SUM(C5:C6)</f>
        <v>2600</v>
      </c>
      <c r="D7" s="29">
        <f>SUM(D5:D6)</f>
        <v>2800</v>
      </c>
      <c r="E7" s="29">
        <f>SUM(B7:D7)</f>
        <v>7800</v>
      </c>
    </row>
    <row r="8" spans="1:7" ht="24.55" customHeight="1" thickBot="1" x14ac:dyDescent="0.45">
      <c r="A8" s="81" t="s">
        <v>8</v>
      </c>
      <c r="B8" s="84"/>
      <c r="C8" s="84"/>
      <c r="D8" s="84"/>
      <c r="E8" s="83"/>
    </row>
    <row r="9" spans="1:7" x14ac:dyDescent="0.4">
      <c r="A9" s="11" t="s">
        <v>9</v>
      </c>
      <c r="B9" s="19">
        <f>-VLOOKUP(B3,Datos!$B$21:$C$23,2,FALSE)</f>
        <v>-1000</v>
      </c>
      <c r="C9" s="20">
        <f>-VLOOKUP(C3,Datos!$B$21:$C$23,2,FALSE)</f>
        <v>-2000</v>
      </c>
      <c r="D9" s="21">
        <f>-VLOOKUP(D3,Datos!$B$21:$C$23,2,FALSE)</f>
        <v>-3000</v>
      </c>
      <c r="E9" s="22">
        <f>SUM(B9:D9)</f>
        <v>-6000</v>
      </c>
    </row>
    <row r="10" spans="1:7" ht="15" thickBot="1" x14ac:dyDescent="0.45">
      <c r="A10" s="36" t="s">
        <v>6</v>
      </c>
      <c r="B10" s="41"/>
      <c r="C10" s="42"/>
      <c r="D10" s="43"/>
      <c r="E10" s="26">
        <f>SUM(B10:D10)</f>
        <v>0</v>
      </c>
      <c r="G10" s="2" t="s">
        <v>39</v>
      </c>
    </row>
    <row r="11" spans="1:7" ht="26.15" customHeight="1" thickBot="1" x14ac:dyDescent="0.45">
      <c r="A11" s="14" t="s">
        <v>10</v>
      </c>
      <c r="B11" s="37">
        <f>SUM(B9:B10)+B7</f>
        <v>1400</v>
      </c>
      <c r="C11" s="38">
        <f t="shared" ref="C11:E11" si="0">SUM(C9:C10)+C7</f>
        <v>600</v>
      </c>
      <c r="D11" s="39">
        <f t="shared" si="0"/>
        <v>-200</v>
      </c>
      <c r="E11" s="29">
        <f t="shared" si="0"/>
        <v>1800</v>
      </c>
    </row>
  </sheetData>
  <mergeCells count="6">
    <mergeCell ref="A1:E1"/>
    <mergeCell ref="B2:D2"/>
    <mergeCell ref="A2:A3"/>
    <mergeCell ref="E2:E3"/>
    <mergeCell ref="A4:E4"/>
    <mergeCell ref="A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233-A870-4EDF-A5BF-4A28655E22C8}">
  <dimension ref="A1:O25"/>
  <sheetViews>
    <sheetView tabSelected="1" zoomScale="77" workbookViewId="0">
      <selection activeCell="I12" sqref="I12"/>
    </sheetView>
  </sheetViews>
  <sheetFormatPr baseColWidth="10" defaultRowHeight="14.6" x14ac:dyDescent="0.4"/>
  <cols>
    <col min="1" max="1" width="40.23046875" style="2" bestFit="1" customWidth="1"/>
    <col min="2" max="6" width="12.07421875" style="2" customWidth="1"/>
    <col min="7" max="8" width="11.07421875" style="2"/>
    <col min="9" max="9" width="23.53515625" style="2" customWidth="1"/>
    <col min="10" max="10" width="23.61328125" style="2" customWidth="1"/>
    <col min="11" max="11" width="10.15234375" style="2" customWidth="1"/>
    <col min="12" max="13" width="8.23046875" style="2" customWidth="1"/>
    <col min="14" max="14" width="8.53515625" style="2" bestFit="1" customWidth="1"/>
    <col min="15" max="15" width="8.23046875" style="2" customWidth="1"/>
    <col min="16" max="16384" width="11.07421875" style="2"/>
  </cols>
  <sheetData>
    <row r="1" spans="1:15" ht="33" customHeight="1" thickBot="1" x14ac:dyDescent="0.45">
      <c r="A1" s="85" t="s">
        <v>40</v>
      </c>
      <c r="B1" s="85"/>
      <c r="C1" s="85"/>
      <c r="D1" s="85"/>
      <c r="E1" s="85"/>
      <c r="F1" s="85"/>
      <c r="J1" s="86" t="s">
        <v>41</v>
      </c>
      <c r="K1" s="87"/>
      <c r="L1" s="87"/>
      <c r="M1" s="87"/>
      <c r="N1" s="87"/>
      <c r="O1" s="88"/>
    </row>
    <row r="2" spans="1:15" ht="15" thickBot="1" x14ac:dyDescent="0.45">
      <c r="A2" s="79" t="s">
        <v>0</v>
      </c>
      <c r="B2" s="76" t="s">
        <v>1</v>
      </c>
      <c r="C2" s="77"/>
      <c r="D2" s="78"/>
      <c r="E2" s="79" t="s">
        <v>2</v>
      </c>
      <c r="F2" s="79" t="s">
        <v>52</v>
      </c>
      <c r="K2" s="44" t="s">
        <v>44</v>
      </c>
      <c r="L2" s="45" t="s">
        <v>43</v>
      </c>
      <c r="M2" s="50" t="s">
        <v>42</v>
      </c>
      <c r="N2" s="45" t="s">
        <v>47</v>
      </c>
      <c r="O2" s="46" t="s">
        <v>48</v>
      </c>
    </row>
    <row r="3" spans="1:15" ht="15" thickBot="1" x14ac:dyDescent="0.45">
      <c r="A3" s="80"/>
      <c r="B3" s="3" t="s">
        <v>23</v>
      </c>
      <c r="C3" s="4" t="s">
        <v>24</v>
      </c>
      <c r="D3" s="5" t="s">
        <v>25</v>
      </c>
      <c r="E3" s="80"/>
      <c r="F3" s="80"/>
      <c r="J3" s="1" t="s">
        <v>17</v>
      </c>
      <c r="K3" s="15"/>
      <c r="L3" s="8"/>
      <c r="M3" s="53">
        <v>1</v>
      </c>
      <c r="N3" s="8"/>
      <c r="O3" s="9"/>
    </row>
    <row r="4" spans="1:15" ht="24.55" customHeight="1" thickBot="1" x14ac:dyDescent="0.45">
      <c r="A4" s="81" t="s">
        <v>7</v>
      </c>
      <c r="B4" s="82"/>
      <c r="C4" s="82"/>
      <c r="D4" s="82"/>
      <c r="E4" s="82"/>
      <c r="F4" s="83"/>
      <c r="J4" s="48" t="s">
        <v>45</v>
      </c>
      <c r="K4" s="47"/>
      <c r="L4" s="7"/>
      <c r="M4" s="51"/>
      <c r="N4" s="54">
        <f>1-Datos!C17</f>
        <v>0.8</v>
      </c>
      <c r="O4" s="10"/>
    </row>
    <row r="5" spans="1:15" ht="15" thickBot="1" x14ac:dyDescent="0.45">
      <c r="A5" s="11" t="s">
        <v>12</v>
      </c>
      <c r="B5" s="19">
        <f>+Datos!B2</f>
        <v>10000</v>
      </c>
      <c r="C5" s="20"/>
      <c r="D5" s="21"/>
      <c r="E5" s="22">
        <f>SUM(B5:D5)</f>
        <v>10000</v>
      </c>
      <c r="F5" s="22"/>
      <c r="J5" s="49" t="s">
        <v>46</v>
      </c>
      <c r="K5" s="3" t="s">
        <v>42</v>
      </c>
      <c r="L5" s="4"/>
      <c r="M5" s="52"/>
      <c r="N5" s="4"/>
      <c r="O5" s="5"/>
    </row>
    <row r="6" spans="1:15" x14ac:dyDescent="0.4">
      <c r="A6" s="63" t="s">
        <v>55</v>
      </c>
      <c r="B6" s="59"/>
      <c r="C6" s="60"/>
      <c r="D6" s="61"/>
      <c r="E6" s="62"/>
      <c r="F6" s="62"/>
      <c r="M6" s="2" t="s">
        <v>49</v>
      </c>
    </row>
    <row r="7" spans="1:15" ht="15.9" customHeight="1" x14ac:dyDescent="0.4">
      <c r="A7" s="58" t="s">
        <v>23</v>
      </c>
      <c r="B7" s="59">
        <f>+Datos!E9</f>
        <v>12000</v>
      </c>
      <c r="C7" s="60"/>
      <c r="D7" s="61"/>
      <c r="E7" s="62"/>
      <c r="F7" s="62"/>
    </row>
    <row r="8" spans="1:15" ht="15.9" customHeight="1" x14ac:dyDescent="0.4">
      <c r="A8" s="58" t="s">
        <v>24</v>
      </c>
      <c r="B8" s="59"/>
      <c r="C8" s="60">
        <f>+Datos!E10</f>
        <v>13000</v>
      </c>
      <c r="D8" s="61"/>
      <c r="E8" s="62"/>
      <c r="F8" s="62"/>
      <c r="G8" s="6" t="s">
        <v>56</v>
      </c>
      <c r="J8" s="2" t="s">
        <v>59</v>
      </c>
      <c r="K8" s="55" t="s">
        <v>20</v>
      </c>
      <c r="L8" s="55" t="s">
        <v>21</v>
      </c>
      <c r="M8" s="56" t="s">
        <v>22</v>
      </c>
      <c r="N8" s="55" t="s">
        <v>23</v>
      </c>
      <c r="O8" s="55" t="s">
        <v>24</v>
      </c>
    </row>
    <row r="9" spans="1:15" ht="15.9" customHeight="1" thickBot="1" x14ac:dyDescent="0.45">
      <c r="A9" s="58" t="s">
        <v>25</v>
      </c>
      <c r="B9" s="59"/>
      <c r="C9" s="60"/>
      <c r="D9" s="61">
        <f>+Datos!E11</f>
        <v>14000</v>
      </c>
      <c r="E9" s="62"/>
      <c r="F9" s="62"/>
      <c r="J9" s="2" t="s">
        <v>61</v>
      </c>
      <c r="K9" s="55" t="s">
        <v>21</v>
      </c>
      <c r="L9" s="55" t="s">
        <v>22</v>
      </c>
      <c r="M9" s="56" t="s">
        <v>23</v>
      </c>
      <c r="N9" s="55" t="s">
        <v>24</v>
      </c>
      <c r="O9" s="55" t="s">
        <v>25</v>
      </c>
    </row>
    <row r="10" spans="1:15" ht="26.15" customHeight="1" thickBot="1" x14ac:dyDescent="0.45">
      <c r="A10" s="14" t="s">
        <v>53</v>
      </c>
      <c r="B10" s="27">
        <f>SUM(B5:B9)</f>
        <v>22000</v>
      </c>
      <c r="C10" s="28">
        <f>SUM(C5:C9)</f>
        <v>13000</v>
      </c>
      <c r="D10" s="29">
        <f>SUM(D5:D9)</f>
        <v>14000</v>
      </c>
      <c r="E10" s="29">
        <f>SUM(B10:D10)</f>
        <v>49000</v>
      </c>
      <c r="F10" s="29"/>
      <c r="J10" s="2" t="s">
        <v>60</v>
      </c>
      <c r="K10" s="55" t="s">
        <v>22</v>
      </c>
      <c r="L10" s="55" t="s">
        <v>23</v>
      </c>
      <c r="M10" s="56" t="s">
        <v>24</v>
      </c>
      <c r="N10" s="55" t="s">
        <v>25</v>
      </c>
      <c r="O10" s="55" t="s">
        <v>26</v>
      </c>
    </row>
    <row r="11" spans="1:15" ht="26.15" customHeight="1" thickBot="1" x14ac:dyDescent="0.45">
      <c r="A11" s="81" t="s">
        <v>8</v>
      </c>
      <c r="B11" s="84"/>
      <c r="C11" s="84"/>
      <c r="D11" s="84"/>
      <c r="E11" s="84"/>
      <c r="F11" s="83"/>
      <c r="K11" s="55" t="s">
        <v>23</v>
      </c>
      <c r="L11" s="55" t="s">
        <v>24</v>
      </c>
      <c r="M11" s="56" t="s">
        <v>25</v>
      </c>
      <c r="N11" s="55" t="s">
        <v>26</v>
      </c>
      <c r="O11" s="55" t="s">
        <v>27</v>
      </c>
    </row>
    <row r="12" spans="1:15" x14ac:dyDescent="0.4">
      <c r="A12" s="11" t="s">
        <v>9</v>
      </c>
      <c r="B12" s="19">
        <f>-VLOOKUP(B3,Datos!$B$21:$C$23,2,FALSE)</f>
        <v>-1000</v>
      </c>
      <c r="C12" s="20">
        <f>-VLOOKUP(C3,Datos!$B$21:$C$23,2,FALSE)</f>
        <v>-2000</v>
      </c>
      <c r="D12" s="21">
        <f>-VLOOKUP(D3,Datos!$B$21:$C$23,2,FALSE)</f>
        <v>-3000</v>
      </c>
      <c r="E12" s="22">
        <f>SUM(B12:D12)</f>
        <v>-6000</v>
      </c>
      <c r="F12" s="22"/>
      <c r="K12" s="55" t="s">
        <v>24</v>
      </c>
      <c r="L12" s="55" t="s">
        <v>25</v>
      </c>
      <c r="M12" s="56" t="s">
        <v>26</v>
      </c>
      <c r="N12" s="55" t="s">
        <v>27</v>
      </c>
      <c r="O12" s="55" t="s">
        <v>64</v>
      </c>
    </row>
    <row r="13" spans="1:15" x14ac:dyDescent="0.4">
      <c r="A13" s="12" t="s">
        <v>57</v>
      </c>
      <c r="B13" s="64">
        <f>-Datos!$E$2*Datos!$C$25</f>
        <v>-1000</v>
      </c>
      <c r="C13" s="40">
        <f>-Datos!$E$2*Datos!$C$25</f>
        <v>-1000</v>
      </c>
      <c r="D13" s="65">
        <f>-Datos!$E$2*Datos!$C$25</f>
        <v>-1000</v>
      </c>
      <c r="E13" s="66">
        <f t="shared" ref="E13:E21" si="0">SUM(B13:D13)</f>
        <v>-3000</v>
      </c>
      <c r="F13" s="66">
        <f>+Datos!E2+FINANCIERO!E13</f>
        <v>7000</v>
      </c>
      <c r="K13" s="55" t="s">
        <v>25</v>
      </c>
      <c r="L13" s="55" t="s">
        <v>26</v>
      </c>
      <c r="M13" s="56" t="s">
        <v>27</v>
      </c>
      <c r="N13" s="55" t="s">
        <v>64</v>
      </c>
      <c r="O13" s="55" t="s">
        <v>65</v>
      </c>
    </row>
    <row r="14" spans="1:15" x14ac:dyDescent="0.4">
      <c r="A14" s="12" t="str">
        <f>+$J$8&amp;K8&amp;$J$9&amp;M8&amp;$J$10&amp;N8</f>
        <v>compro en octubre para diciembre pago en enero</v>
      </c>
      <c r="B14" s="64">
        <f>-K19</f>
        <v>-9280</v>
      </c>
      <c r="C14" s="40"/>
      <c r="D14" s="65"/>
      <c r="E14" s="66">
        <f t="shared" si="0"/>
        <v>-9280</v>
      </c>
      <c r="F14" s="66"/>
    </row>
    <row r="15" spans="1:15" x14ac:dyDescent="0.4">
      <c r="A15" s="12" t="str">
        <f t="shared" ref="A15:A19" si="1">+$J$8&amp;K9&amp;$J$9&amp;M9&amp;$J$10&amp;N9</f>
        <v>compro en noviembre para enero pago en febrero</v>
      </c>
      <c r="B15" s="64"/>
      <c r="C15" s="40">
        <f>-K20</f>
        <v>-9600</v>
      </c>
      <c r="D15" s="65"/>
      <c r="E15" s="66">
        <f t="shared" si="0"/>
        <v>-9600</v>
      </c>
      <c r="F15" s="66"/>
    </row>
    <row r="16" spans="1:15" x14ac:dyDescent="0.4">
      <c r="A16" s="12" t="str">
        <f t="shared" si="1"/>
        <v>compro en diciembre para febrero pago en marzo</v>
      </c>
      <c r="B16" s="64"/>
      <c r="C16" s="40"/>
      <c r="D16" s="65">
        <f>-K21</f>
        <v>-10400</v>
      </c>
      <c r="E16" s="66">
        <f t="shared" si="0"/>
        <v>-10400</v>
      </c>
      <c r="F16" s="66"/>
    </row>
    <row r="17" spans="1:11" x14ac:dyDescent="0.4">
      <c r="A17" s="12" t="str">
        <f t="shared" si="1"/>
        <v>compro en enero para marzo pago en abril</v>
      </c>
      <c r="B17" s="64"/>
      <c r="C17" s="40"/>
      <c r="D17" s="65"/>
      <c r="E17" s="66">
        <f t="shared" si="0"/>
        <v>0</v>
      </c>
      <c r="F17" s="66">
        <f>+K22</f>
        <v>11200</v>
      </c>
      <c r="G17" s="6" t="s">
        <v>69</v>
      </c>
    </row>
    <row r="18" spans="1:11" x14ac:dyDescent="0.4">
      <c r="A18" s="12" t="str">
        <f t="shared" si="1"/>
        <v>compro en febrero para abril pago en mayo</v>
      </c>
      <c r="B18" s="64"/>
      <c r="C18" s="40"/>
      <c r="D18" s="65"/>
      <c r="E18" s="66">
        <f t="shared" si="0"/>
        <v>0</v>
      </c>
      <c r="F18" s="66">
        <f t="shared" ref="F18:F19" si="2">+K23</f>
        <v>12000</v>
      </c>
      <c r="K18" s="2" t="s">
        <v>63</v>
      </c>
    </row>
    <row r="19" spans="1:11" x14ac:dyDescent="0.4">
      <c r="A19" s="12" t="str">
        <f t="shared" si="1"/>
        <v>compro en marzo para mayo pago en junio</v>
      </c>
      <c r="B19" s="64"/>
      <c r="C19" s="40"/>
      <c r="D19" s="65"/>
      <c r="E19" s="66">
        <f t="shared" si="0"/>
        <v>0</v>
      </c>
      <c r="F19" s="66">
        <f t="shared" si="2"/>
        <v>12800</v>
      </c>
      <c r="H19" s="2" t="s">
        <v>62</v>
      </c>
      <c r="I19" s="2" t="s">
        <v>22</v>
      </c>
      <c r="J19" s="67">
        <f>+Datos!B11</f>
        <v>11600</v>
      </c>
      <c r="K19" s="67">
        <f>+J19*0.8</f>
        <v>9280</v>
      </c>
    </row>
    <row r="20" spans="1:11" x14ac:dyDescent="0.4">
      <c r="A20" s="12"/>
      <c r="B20" s="64"/>
      <c r="C20" s="40"/>
      <c r="D20" s="65"/>
      <c r="E20" s="66">
        <f t="shared" si="0"/>
        <v>0</v>
      </c>
      <c r="F20" s="66"/>
      <c r="I20" s="2" t="s">
        <v>23</v>
      </c>
      <c r="J20" s="67">
        <f>+Datos!E9</f>
        <v>12000</v>
      </c>
      <c r="K20" s="67">
        <f t="shared" ref="K20:K24" si="3">+J20*0.8</f>
        <v>9600</v>
      </c>
    </row>
    <row r="21" spans="1:11" ht="15" thickBot="1" x14ac:dyDescent="0.45">
      <c r="A21" s="13"/>
      <c r="B21" s="41"/>
      <c r="C21" s="42"/>
      <c r="D21" s="43"/>
      <c r="E21" s="26">
        <f t="shared" si="0"/>
        <v>0</v>
      </c>
      <c r="F21" s="26"/>
      <c r="I21" s="2" t="s">
        <v>24</v>
      </c>
      <c r="J21" s="67">
        <f>+Datos!E10</f>
        <v>13000</v>
      </c>
      <c r="K21" s="67">
        <f t="shared" si="3"/>
        <v>10400</v>
      </c>
    </row>
    <row r="22" spans="1:11" ht="15" thickBot="1" x14ac:dyDescent="0.45">
      <c r="A22" s="14" t="s">
        <v>54</v>
      </c>
      <c r="B22" s="37">
        <f>SUM(B12:B21)+B10</f>
        <v>10720</v>
      </c>
      <c r="C22" s="38">
        <f t="shared" ref="C22:D22" si="4">SUM(C12:C21)+C10</f>
        <v>400</v>
      </c>
      <c r="D22" s="39">
        <f t="shared" si="4"/>
        <v>-400</v>
      </c>
      <c r="E22" s="29">
        <f>SUM(E12:E21)+E10</f>
        <v>10720</v>
      </c>
      <c r="F22" s="57"/>
      <c r="I22" s="2" t="s">
        <v>25</v>
      </c>
      <c r="J22" s="67">
        <f>+Datos!E11</f>
        <v>14000</v>
      </c>
      <c r="K22" s="67">
        <f t="shared" si="3"/>
        <v>11200</v>
      </c>
    </row>
    <row r="23" spans="1:11" x14ac:dyDescent="0.4">
      <c r="A23" s="2" t="s">
        <v>80</v>
      </c>
      <c r="B23" s="67">
        <f>+B22</f>
        <v>10720</v>
      </c>
      <c r="C23" s="67">
        <f>+C22+B23</f>
        <v>11120</v>
      </c>
      <c r="D23" s="67">
        <f>+D22+C23</f>
        <v>10720</v>
      </c>
      <c r="I23" s="2" t="s">
        <v>26</v>
      </c>
      <c r="J23" s="67">
        <f>+Datos!E12</f>
        <v>15000</v>
      </c>
      <c r="K23" s="67">
        <f t="shared" si="3"/>
        <v>12000</v>
      </c>
    </row>
    <row r="24" spans="1:11" x14ac:dyDescent="0.4">
      <c r="I24" s="2" t="s">
        <v>27</v>
      </c>
      <c r="J24" s="67">
        <f>+Datos!E13</f>
        <v>16000</v>
      </c>
      <c r="K24" s="67">
        <f t="shared" si="3"/>
        <v>12800</v>
      </c>
    </row>
    <row r="25" spans="1:11" x14ac:dyDescent="0.4">
      <c r="J25" s="67"/>
    </row>
  </sheetData>
  <mergeCells count="8">
    <mergeCell ref="A4:F4"/>
    <mergeCell ref="A11:F11"/>
    <mergeCell ref="J1:O1"/>
    <mergeCell ref="F2:F3"/>
    <mergeCell ref="A1:F1"/>
    <mergeCell ref="A2:A3"/>
    <mergeCell ref="B2:D2"/>
    <mergeCell ref="E2:E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ACF-C40C-40B5-A45D-D539566CF32B}">
  <dimension ref="A1:M25"/>
  <sheetViews>
    <sheetView workbookViewId="0">
      <selection activeCell="G16" sqref="G16"/>
    </sheetView>
  </sheetViews>
  <sheetFormatPr baseColWidth="10" defaultRowHeight="14.6" x14ac:dyDescent="0.4"/>
  <cols>
    <col min="1" max="1" width="15.84375" style="69" customWidth="1"/>
    <col min="2" max="2" width="14.53515625" style="69" customWidth="1"/>
    <col min="3" max="3" width="11.07421875" style="69"/>
    <col min="4" max="4" width="18.07421875" style="69" customWidth="1"/>
    <col min="5" max="5" width="13.3046875" style="69" customWidth="1"/>
    <col min="6" max="16384" width="11.07421875" style="69"/>
  </cols>
  <sheetData>
    <row r="1" spans="1:13" ht="23.15" customHeight="1" x14ac:dyDescent="0.4">
      <c r="A1" s="68" t="s">
        <v>11</v>
      </c>
      <c r="D1" s="68" t="s">
        <v>14</v>
      </c>
      <c r="I1" s="68" t="s">
        <v>66</v>
      </c>
    </row>
    <row r="2" spans="1:13" x14ac:dyDescent="0.4">
      <c r="A2" s="69" t="s">
        <v>12</v>
      </c>
      <c r="B2" s="69">
        <f>+FINANCIERO!E22</f>
        <v>10720</v>
      </c>
      <c r="D2" s="68" t="s">
        <v>71</v>
      </c>
      <c r="I2" s="68" t="s">
        <v>58</v>
      </c>
      <c r="K2" s="68"/>
      <c r="L2" s="69">
        <f>+Datos!B3</f>
        <v>40000</v>
      </c>
      <c r="M2" s="68" t="s">
        <v>67</v>
      </c>
    </row>
    <row r="3" spans="1:13" x14ac:dyDescent="0.4">
      <c r="A3" s="70" t="s">
        <v>13</v>
      </c>
      <c r="B3" s="70">
        <f>+L9</f>
        <v>44800</v>
      </c>
      <c r="D3" s="69" t="s">
        <v>15</v>
      </c>
      <c r="E3" s="69">
        <f>+FINANCIERO!F13</f>
        <v>7000</v>
      </c>
    </row>
    <row r="4" spans="1:13" x14ac:dyDescent="0.4">
      <c r="A4" s="73" t="s">
        <v>77</v>
      </c>
      <c r="B4" s="73">
        <f>SUM(B2:B3)</f>
        <v>55520</v>
      </c>
      <c r="D4" s="70" t="s">
        <v>16</v>
      </c>
      <c r="E4" s="70">
        <f>+Datos!E3+SUM(FINANCIERO!B14:D16)+SUM(FINANCIERO!F17:F19)</f>
        <v>36000</v>
      </c>
      <c r="I4" s="69" t="str">
        <f>+FINANCIERO!A15</f>
        <v>compro en noviembre para enero pago en febrero</v>
      </c>
      <c r="L4" s="69">
        <f>+FINANCIERO!C15</f>
        <v>-9600</v>
      </c>
    </row>
    <row r="5" spans="1:13" x14ac:dyDescent="0.4">
      <c r="D5" s="73" t="s">
        <v>76</v>
      </c>
      <c r="E5" s="73">
        <f>SUM(E3:E4)</f>
        <v>43000</v>
      </c>
      <c r="I5" s="69" t="str">
        <f>+FINANCIERO!A16</f>
        <v>compro en diciembre para febrero pago en marzo</v>
      </c>
      <c r="L5" s="70">
        <f>+FINANCIERO!D16</f>
        <v>-10400</v>
      </c>
    </row>
    <row r="6" spans="1:13" x14ac:dyDescent="0.4">
      <c r="K6" s="71" t="s">
        <v>68</v>
      </c>
      <c r="L6" s="69">
        <f>SUM(L2:L5)</f>
        <v>20000</v>
      </c>
    </row>
    <row r="7" spans="1:13" x14ac:dyDescent="0.4">
      <c r="D7" s="68" t="s">
        <v>72</v>
      </c>
      <c r="I7" s="69" t="str">
        <f>+FINANCIERO!A18</f>
        <v>compro en febrero para abril pago en mayo</v>
      </c>
      <c r="L7" s="69">
        <f>+FINANCIERO!F18</f>
        <v>12000</v>
      </c>
    </row>
    <row r="8" spans="1:13" ht="15" thickBot="1" x14ac:dyDescent="0.45">
      <c r="D8" s="69" t="s">
        <v>73</v>
      </c>
      <c r="E8" s="69">
        <f>+Datos!E4</f>
        <v>10720</v>
      </c>
      <c r="I8" s="69" t="str">
        <f>+FINANCIERO!A19</f>
        <v>compro en marzo para mayo pago en junio</v>
      </c>
      <c r="L8" s="69">
        <f>+FINANCIERO!F19</f>
        <v>12800</v>
      </c>
    </row>
    <row r="9" spans="1:13" ht="15" thickBot="1" x14ac:dyDescent="0.45">
      <c r="D9" s="70" t="s">
        <v>74</v>
      </c>
      <c r="E9" s="70">
        <f>+ECONÓMICO!E11</f>
        <v>1800</v>
      </c>
      <c r="K9" s="71" t="s">
        <v>70</v>
      </c>
      <c r="L9" s="72">
        <f>SUM(L6:L8)</f>
        <v>44800</v>
      </c>
    </row>
    <row r="10" spans="1:13" x14ac:dyDescent="0.4">
      <c r="D10" s="73" t="s">
        <v>78</v>
      </c>
      <c r="E10" s="73">
        <f>SUM(E8:E9)</f>
        <v>12520</v>
      </c>
    </row>
    <row r="12" spans="1:13" x14ac:dyDescent="0.4">
      <c r="D12" s="73" t="s">
        <v>79</v>
      </c>
      <c r="E12" s="73">
        <f>+E10+E5</f>
        <v>55520</v>
      </c>
    </row>
    <row r="13" spans="1:13" ht="15" thickBot="1" x14ac:dyDescent="0.45"/>
    <row r="14" spans="1:13" x14ac:dyDescent="0.4">
      <c r="A14" s="89" t="str">
        <f>IF(B4=E12,"Activo = Pasivo+PN","hay errores")</f>
        <v>Activo = Pasivo+PN</v>
      </c>
      <c r="B14" s="90"/>
    </row>
    <row r="15" spans="1:13" ht="15" thickBot="1" x14ac:dyDescent="0.45">
      <c r="A15" s="91"/>
      <c r="B15" s="92"/>
    </row>
    <row r="16" spans="1:13" x14ac:dyDescent="0.4">
      <c r="A16" s="73"/>
    </row>
    <row r="17" spans="3:5" x14ac:dyDescent="0.4">
      <c r="C17" s="74"/>
    </row>
    <row r="18" spans="3:5" x14ac:dyDescent="0.4">
      <c r="E18" s="75"/>
    </row>
    <row r="19" spans="3:5" x14ac:dyDescent="0.4">
      <c r="C19" s="75"/>
      <c r="E19" s="75"/>
    </row>
    <row r="20" spans="3:5" x14ac:dyDescent="0.4">
      <c r="C20" s="75"/>
    </row>
    <row r="25" spans="3:5" x14ac:dyDescent="0.4">
      <c r="C25" s="74"/>
    </row>
  </sheetData>
  <mergeCells count="1">
    <mergeCell ref="A14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ECONÓMICO</vt:lpstr>
      <vt:lpstr>FINANCIERO</vt:lpstr>
      <vt:lpstr>Pasivo +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2025-06-28T17:14:30Z</dcterms:created>
  <dcterms:modified xsi:type="dcterms:W3CDTF">2025-07-03T16:13:03Z</dcterms:modified>
</cp:coreProperties>
</file>